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8195" windowHeight="11580"/>
  </bookViews>
  <sheets>
    <sheet name="Customer Pricing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G58" i="1"/>
  <c r="F58"/>
  <c r="E58"/>
  <c r="D58"/>
  <c r="C58"/>
  <c r="B58"/>
  <c r="B38"/>
  <c r="B4"/>
  <c r="C38" s="1"/>
  <c r="C45" s="1"/>
  <c r="B3"/>
  <c r="G42"/>
  <c r="F42"/>
  <c r="E42"/>
  <c r="D42"/>
  <c r="C42"/>
  <c r="B42"/>
  <c r="G48"/>
  <c r="F48"/>
  <c r="E48"/>
  <c r="C48"/>
  <c r="B48"/>
  <c r="D48" s="1"/>
  <c r="G52"/>
  <c r="F52"/>
  <c r="E52"/>
  <c r="D52"/>
  <c r="C52"/>
  <c r="B52"/>
  <c r="E47"/>
  <c r="B47"/>
  <c r="F47" s="1"/>
  <c r="C50"/>
  <c r="B50"/>
  <c r="C46"/>
  <c r="B46"/>
  <c r="F46" s="1"/>
  <c r="B22"/>
  <c r="B25" s="1"/>
  <c r="I5"/>
  <c r="K5" s="1"/>
  <c r="E46" l="1"/>
  <c r="D47"/>
  <c r="C47"/>
  <c r="D46"/>
  <c r="G46"/>
  <c r="F38"/>
  <c r="D38"/>
  <c r="D45" s="1"/>
  <c r="B45"/>
  <c r="B39"/>
  <c r="B41" s="1"/>
  <c r="B43" s="1"/>
  <c r="G47"/>
  <c r="B26"/>
  <c r="C39" s="1"/>
  <c r="C41" s="1"/>
  <c r="C43" s="1"/>
  <c r="E38" l="1"/>
  <c r="E45" s="1"/>
  <c r="F39"/>
  <c r="F41" s="1"/>
  <c r="F43" s="1"/>
  <c r="D39"/>
  <c r="D41" s="1"/>
  <c r="D43" s="1"/>
  <c r="G39"/>
  <c r="G41" s="1"/>
  <c r="G43" s="1"/>
  <c r="C40"/>
  <c r="E39"/>
  <c r="E41" s="1"/>
  <c r="E43" s="1"/>
  <c r="B40"/>
  <c r="C49" l="1"/>
  <c r="C53" s="1"/>
  <c r="C51"/>
  <c r="B49"/>
  <c r="B53" s="1"/>
  <c r="B51"/>
  <c r="G38"/>
  <c r="G45" s="1"/>
  <c r="F45"/>
  <c r="D40"/>
  <c r="E40"/>
  <c r="F40"/>
  <c r="G40"/>
  <c r="G53" l="1"/>
  <c r="F53"/>
  <c r="C55"/>
  <c r="C56" s="1"/>
  <c r="C59" s="1"/>
  <c r="B55"/>
  <c r="B56" s="1"/>
  <c r="B59" s="1"/>
  <c r="D49"/>
  <c r="D53" s="1"/>
  <c r="D51"/>
  <c r="E49"/>
  <c r="E53" s="1"/>
  <c r="E51"/>
  <c r="F51"/>
  <c r="F49"/>
  <c r="G51"/>
  <c r="G49"/>
  <c r="F55" l="1"/>
  <c r="F56" s="1"/>
  <c r="F59" s="1"/>
  <c r="D55"/>
  <c r="D56" s="1"/>
  <c r="D59" s="1"/>
  <c r="G55"/>
  <c r="G56" s="1"/>
  <c r="G59" s="1"/>
  <c r="E55"/>
  <c r="E56" s="1"/>
  <c r="E59" s="1"/>
</calcChain>
</file>

<file path=xl/sharedStrings.xml><?xml version="1.0" encoding="utf-8"?>
<sst xmlns="http://schemas.openxmlformats.org/spreadsheetml/2006/main" count="70" uniqueCount="65">
  <si>
    <t>Whole</t>
  </si>
  <si>
    <t>Half</t>
  </si>
  <si>
    <t>Quarter</t>
  </si>
  <si>
    <t>Price/LB</t>
  </si>
  <si>
    <t>Dress and Chill</t>
  </si>
  <si>
    <t>Starting Weight</t>
  </si>
  <si>
    <t>Hanging Weight</t>
  </si>
  <si>
    <t>Hot Weight</t>
  </si>
  <si>
    <t>Estimated Live</t>
  </si>
  <si>
    <t>Est. Salable</t>
  </si>
  <si>
    <t>Butcher Live Weight (Estimate)</t>
  </si>
  <si>
    <t>Cattle Hauling Cost</t>
  </si>
  <si>
    <t>Animals Purchased</t>
  </si>
  <si>
    <t>Total Weight</t>
  </si>
  <si>
    <t>Price per Pound</t>
  </si>
  <si>
    <t>Butcher Date</t>
  </si>
  <si>
    <t>Delivery Date</t>
  </si>
  <si>
    <t>Growing Days</t>
  </si>
  <si>
    <t>Daily Weight Gain Low Estimate</t>
  </si>
  <si>
    <t>Daily Weight Gain High Estimate</t>
  </si>
  <si>
    <t>Total Weight Gain Low</t>
  </si>
  <si>
    <t>Total Weight Gain High</t>
  </si>
  <si>
    <t>Total Price to Customer (Revenue)</t>
  </si>
  <si>
    <t>Purchase Cost</t>
  </si>
  <si>
    <t>Hauling Cost</t>
  </si>
  <si>
    <t>Butchering Cut &amp; Vac</t>
  </si>
  <si>
    <t>Kill, Dress &amp; Chill Cost (per head)</t>
  </si>
  <si>
    <t>Pounds Salable Meat</t>
  </si>
  <si>
    <t>Cut &amp; Vac per Pound Hanging (Whole)</t>
  </si>
  <si>
    <t>Cut &amp; Vac per Pound Hanging (1/2s and 1/4s)</t>
  </si>
  <si>
    <t>Gross Profit Per Head</t>
  </si>
  <si>
    <t>Gross Profit Herd (Total Gross Profit)</t>
  </si>
  <si>
    <t>Total Mineral Cost</t>
  </si>
  <si>
    <t>Mineral Cost</t>
  </si>
  <si>
    <t>Total Direct Costs</t>
  </si>
  <si>
    <t>Dry Aging Cost (Additional per hanging pound)</t>
  </si>
  <si>
    <t>Dry Aging</t>
  </si>
  <si>
    <t>Enter These Details</t>
  </si>
  <si>
    <t>Low Gain</t>
  </si>
  <si>
    <t>High Gain</t>
  </si>
  <si>
    <t>Results</t>
  </si>
  <si>
    <t>Meat Yield Research</t>
  </si>
  <si>
    <t>URL</t>
  </si>
  <si>
    <t>Live Weight</t>
  </si>
  <si>
    <t>Carcass/Hanging Weight % of Live Weight</t>
  </si>
  <si>
    <t>Salable Meat % of Live Weight</t>
  </si>
  <si>
    <t>http://ranchsteady.blogspot.com/2011/09/buying-side-of-beef-lesson-two-live.html</t>
  </si>
  <si>
    <t>http://www.mossbackfarm.com/2013/06/hanging-weight-and-final-weight-some-information/</t>
  </si>
  <si>
    <t>http://igrow.org/livestock/beef/how-much-meat-can-you-expect-from-a-fed-steer/</t>
  </si>
  <si>
    <t>http://smallfarms.cornell.edu/2012/07/10/yields-and-dressing-percentages/</t>
  </si>
  <si>
    <t>http://www.oda.state.ok.us/food/fs-cowweight.pdf</t>
  </si>
  <si>
    <t>Average</t>
  </si>
  <si>
    <t>Hot Weight to Live and Salable Calculator (see second tab</t>
  </si>
  <si>
    <t>Additional Butchering Costs Per Animal</t>
  </si>
  <si>
    <t>Additional Butchering Costs</t>
  </si>
  <si>
    <t>Hay Cost</t>
  </si>
  <si>
    <t>Quarter Price per pound</t>
  </si>
  <si>
    <t>Whole Price per pound</t>
  </si>
  <si>
    <t>Half Price per pound</t>
  </si>
  <si>
    <t>Average Hours per day Labor</t>
  </si>
  <si>
    <t>Hours with each customer order</t>
  </si>
  <si>
    <t>Hours Worked</t>
  </si>
  <si>
    <t>Hourly Wage</t>
  </si>
  <si>
    <t>Weight Per Animal</t>
  </si>
  <si>
    <t>Additional Hours each year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</si>
</sst>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&quot;$&quot;#,##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9" fontId="1" fillId="0" borderId="0" xfId="0" applyNumberFormat="1" applyFont="1"/>
    <xf numFmtId="9" fontId="0" fillId="0" borderId="0" xfId="0" applyNumberFormat="1"/>
    <xf numFmtId="2" fontId="0" fillId="0" borderId="0" xfId="0" applyNumberFormat="1"/>
    <xf numFmtId="0" fontId="1" fillId="0" borderId="0" xfId="0" applyFont="1" applyAlignment="1">
      <alignment horizontal="center"/>
    </xf>
    <xf numFmtId="0" fontId="1" fillId="0" borderId="3" xfId="0" applyFont="1" applyBorder="1"/>
    <xf numFmtId="0" fontId="0" fillId="0" borderId="4" xfId="0" applyBorder="1"/>
    <xf numFmtId="14" fontId="0" fillId="0" borderId="4" xfId="0" applyNumberFormat="1" applyBorder="1"/>
    <xf numFmtId="0" fontId="1" fillId="0" borderId="5" xfId="0" applyFont="1" applyBorder="1"/>
    <xf numFmtId="0" fontId="0" fillId="0" borderId="6" xfId="0" applyBorder="1"/>
    <xf numFmtId="0" fontId="0" fillId="0" borderId="0" xfId="0" applyBorder="1"/>
    <xf numFmtId="165" fontId="0" fillId="0" borderId="0" xfId="0" applyNumberFormat="1" applyFont="1" applyBorder="1"/>
    <xf numFmtId="165" fontId="0" fillId="0" borderId="4" xfId="0" applyNumberFormat="1" applyFont="1" applyBorder="1"/>
    <xf numFmtId="165" fontId="0" fillId="0" borderId="0" xfId="0" applyNumberFormat="1" applyBorder="1"/>
    <xf numFmtId="165" fontId="0" fillId="0" borderId="4" xfId="0" applyNumberFormat="1" applyBorder="1"/>
    <xf numFmtId="164" fontId="0" fillId="0" borderId="8" xfId="0" applyNumberFormat="1" applyBorder="1"/>
    <xf numFmtId="164" fontId="0" fillId="0" borderId="6" xfId="0" applyNumberFormat="1" applyBorder="1"/>
    <xf numFmtId="164" fontId="0" fillId="0" borderId="4" xfId="0" applyNumberFormat="1" applyBorder="1"/>
    <xf numFmtId="164" fontId="0" fillId="0" borderId="0" xfId="0" applyNumberFormat="1" applyBorder="1"/>
    <xf numFmtId="0" fontId="0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2"/>
  <sheetViews>
    <sheetView tabSelected="1" workbookViewId="0">
      <selection activeCell="F8" sqref="F8"/>
    </sheetView>
  </sheetViews>
  <sheetFormatPr defaultRowHeight="15"/>
  <cols>
    <col min="1" max="1" width="41.140625" style="1" bestFit="1" customWidth="1"/>
    <col min="2" max="2" width="10.7109375" bestFit="1" customWidth="1"/>
    <col min="3" max="3" width="10.140625" bestFit="1" customWidth="1"/>
    <col min="4" max="5" width="10.85546875" bestFit="1" customWidth="1"/>
    <col min="6" max="7" width="11.85546875" bestFit="1" customWidth="1"/>
    <col min="9" max="9" width="14" bestFit="1" customWidth="1"/>
    <col min="10" max="10" width="15" bestFit="1" customWidth="1"/>
    <col min="11" max="11" width="22.85546875" style="3" bestFit="1" customWidth="1"/>
    <col min="12" max="12" width="12.42578125" style="3" bestFit="1" customWidth="1"/>
  </cols>
  <sheetData>
    <row r="1" spans="1:13" ht="23.25">
      <c r="A1" s="25" t="s">
        <v>37</v>
      </c>
      <c r="B1" s="26"/>
      <c r="I1" s="5"/>
      <c r="J1" s="5"/>
      <c r="K1" s="5"/>
      <c r="L1" s="5"/>
      <c r="M1" s="5"/>
    </row>
    <row r="2" spans="1:13">
      <c r="A2" s="6" t="s">
        <v>12</v>
      </c>
      <c r="B2" s="7">
        <v>8</v>
      </c>
      <c r="I2" s="24" t="s">
        <v>52</v>
      </c>
      <c r="J2" s="24"/>
      <c r="K2" s="24"/>
      <c r="L2" s="2"/>
    </row>
    <row r="3" spans="1:13">
      <c r="A3" s="6" t="s">
        <v>63</v>
      </c>
      <c r="B3" s="7">
        <f>900</f>
        <v>900</v>
      </c>
      <c r="I3" s="21"/>
      <c r="J3" s="21"/>
      <c r="K3" s="21"/>
      <c r="L3" s="2"/>
    </row>
    <row r="4" spans="1:13">
      <c r="A4" s="6" t="s">
        <v>13</v>
      </c>
      <c r="B4" s="7">
        <f>B2*B3</f>
        <v>7200</v>
      </c>
      <c r="I4" s="1" t="s">
        <v>8</v>
      </c>
      <c r="J4" s="2" t="s">
        <v>7</v>
      </c>
      <c r="K4" s="2" t="s">
        <v>9</v>
      </c>
    </row>
    <row r="5" spans="1:13">
      <c r="A5" s="6" t="s">
        <v>14</v>
      </c>
      <c r="B5" s="18">
        <v>1.5</v>
      </c>
      <c r="I5" s="4">
        <f>J5/0.6</f>
        <v>0</v>
      </c>
      <c r="J5" s="4"/>
      <c r="K5" s="4">
        <f>I5*0.42</f>
        <v>0</v>
      </c>
    </row>
    <row r="6" spans="1:13">
      <c r="A6" s="6" t="s">
        <v>11</v>
      </c>
      <c r="B6" s="7">
        <v>600</v>
      </c>
    </row>
    <row r="7" spans="1:13">
      <c r="A7" s="6" t="s">
        <v>32</v>
      </c>
      <c r="B7" s="7">
        <v>250</v>
      </c>
    </row>
    <row r="8" spans="1:13">
      <c r="A8" s="6" t="s">
        <v>55</v>
      </c>
      <c r="B8" s="7">
        <v>600</v>
      </c>
    </row>
    <row r="9" spans="1:13">
      <c r="A9" s="6"/>
      <c r="B9" s="7"/>
    </row>
    <row r="10" spans="1:13">
      <c r="A10" s="6" t="s">
        <v>26</v>
      </c>
      <c r="B10" s="7">
        <v>75</v>
      </c>
    </row>
    <row r="11" spans="1:13">
      <c r="A11" s="6" t="s">
        <v>28</v>
      </c>
      <c r="B11" s="7">
        <v>0.7</v>
      </c>
    </row>
    <row r="12" spans="1:13">
      <c r="A12" s="6" t="s">
        <v>29</v>
      </c>
      <c r="B12" s="7">
        <v>0.82</v>
      </c>
    </row>
    <row r="13" spans="1:13">
      <c r="A13" s="6" t="s">
        <v>35</v>
      </c>
      <c r="B13" s="7">
        <v>0.03</v>
      </c>
    </row>
    <row r="14" spans="1:13">
      <c r="A14" s="6" t="s">
        <v>53</v>
      </c>
      <c r="B14" s="7">
        <v>267</v>
      </c>
    </row>
    <row r="15" spans="1:13">
      <c r="A15" s="6"/>
      <c r="B15" s="7"/>
    </row>
    <row r="16" spans="1:13">
      <c r="A16" s="6" t="s">
        <v>57</v>
      </c>
      <c r="B16" s="7">
        <v>5.99</v>
      </c>
    </row>
    <row r="17" spans="1:2">
      <c r="A17" s="6" t="s">
        <v>58</v>
      </c>
      <c r="B17" s="7">
        <v>6.49</v>
      </c>
    </row>
    <row r="18" spans="1:2">
      <c r="A18" s="6" t="s">
        <v>56</v>
      </c>
      <c r="B18" s="7">
        <v>6.99</v>
      </c>
    </row>
    <row r="19" spans="1:2">
      <c r="A19" s="6"/>
      <c r="B19" s="7"/>
    </row>
    <row r="20" spans="1:2">
      <c r="A20" s="6" t="s">
        <v>16</v>
      </c>
      <c r="B20" s="8">
        <v>43556</v>
      </c>
    </row>
    <row r="21" spans="1:2">
      <c r="A21" s="6" t="s">
        <v>15</v>
      </c>
      <c r="B21" s="8">
        <v>43739</v>
      </c>
    </row>
    <row r="22" spans="1:2">
      <c r="A22" s="6" t="s">
        <v>17</v>
      </c>
      <c r="B22" s="7">
        <f>B21-B20</f>
        <v>183</v>
      </c>
    </row>
    <row r="23" spans="1:2">
      <c r="A23" s="6" t="s">
        <v>18</v>
      </c>
      <c r="B23" s="7">
        <v>1</v>
      </c>
    </row>
    <row r="24" spans="1:2">
      <c r="A24" s="6" t="s">
        <v>19</v>
      </c>
      <c r="B24" s="7">
        <v>2</v>
      </c>
    </row>
    <row r="25" spans="1:2">
      <c r="A25" s="6" t="s">
        <v>20</v>
      </c>
      <c r="B25" s="7">
        <f>B22*B23</f>
        <v>183</v>
      </c>
    </row>
    <row r="26" spans="1:2">
      <c r="A26" s="6" t="s">
        <v>21</v>
      </c>
      <c r="B26" s="7">
        <f>B22*B24</f>
        <v>366</v>
      </c>
    </row>
    <row r="27" spans="1:2">
      <c r="A27" s="6"/>
      <c r="B27" s="7"/>
    </row>
    <row r="28" spans="1:2">
      <c r="A28" s="6" t="s">
        <v>59</v>
      </c>
      <c r="B28" s="7">
        <v>0.5</v>
      </c>
    </row>
    <row r="29" spans="1:2">
      <c r="A29" s="6" t="s">
        <v>60</v>
      </c>
      <c r="B29" s="7">
        <v>1</v>
      </c>
    </row>
    <row r="30" spans="1:2" ht="15.75" thickBot="1">
      <c r="A30" s="9" t="s">
        <v>64</v>
      </c>
      <c r="B30" s="10">
        <v>16</v>
      </c>
    </row>
    <row r="34" spans="1:7" ht="15.75" thickBot="1"/>
    <row r="35" spans="1:7" ht="23.25">
      <c r="A35" s="25" t="s">
        <v>40</v>
      </c>
      <c r="B35" s="27"/>
      <c r="C35" s="27"/>
      <c r="D35" s="27"/>
      <c r="E35" s="27"/>
      <c r="F35" s="27"/>
      <c r="G35" s="26"/>
    </row>
    <row r="36" spans="1:7">
      <c r="A36" s="6"/>
      <c r="B36" s="28" t="s">
        <v>0</v>
      </c>
      <c r="C36" s="28"/>
      <c r="D36" s="28" t="s">
        <v>1</v>
      </c>
      <c r="E36" s="28"/>
      <c r="F36" s="28" t="s">
        <v>2</v>
      </c>
      <c r="G36" s="29"/>
    </row>
    <row r="37" spans="1:7">
      <c r="A37" s="6"/>
      <c r="B37" s="22" t="s">
        <v>38</v>
      </c>
      <c r="C37" s="22" t="s">
        <v>39</v>
      </c>
      <c r="D37" s="22" t="s">
        <v>38</v>
      </c>
      <c r="E37" s="22" t="s">
        <v>39</v>
      </c>
      <c r="F37" s="22" t="s">
        <v>38</v>
      </c>
      <c r="G37" s="23" t="s">
        <v>39</v>
      </c>
    </row>
    <row r="38" spans="1:7">
      <c r="A38" s="6" t="s">
        <v>5</v>
      </c>
      <c r="B38" s="11">
        <f>B3</f>
        <v>900</v>
      </c>
      <c r="C38" s="11">
        <f>B38</f>
        <v>900</v>
      </c>
      <c r="D38" s="11">
        <f>B38/2</f>
        <v>450</v>
      </c>
      <c r="E38" s="11">
        <f t="shared" ref="E38:G38" si="0">D38</f>
        <v>450</v>
      </c>
      <c r="F38" s="11">
        <f>B38/4</f>
        <v>225</v>
      </c>
      <c r="G38" s="7">
        <f t="shared" si="0"/>
        <v>225</v>
      </c>
    </row>
    <row r="39" spans="1:7">
      <c r="A39" s="6" t="s">
        <v>10</v>
      </c>
      <c r="B39" s="11">
        <f>B38+B25</f>
        <v>1083</v>
      </c>
      <c r="C39" s="11">
        <f>C38+B26</f>
        <v>1266</v>
      </c>
      <c r="D39" s="11">
        <f>B39/2</f>
        <v>541.5</v>
      </c>
      <c r="E39" s="11">
        <f>C39/2</f>
        <v>633</v>
      </c>
      <c r="F39" s="11">
        <f>B39/4</f>
        <v>270.75</v>
      </c>
      <c r="G39" s="7">
        <f>C39/4</f>
        <v>316.5</v>
      </c>
    </row>
    <row r="40" spans="1:7">
      <c r="A40" s="6" t="s">
        <v>6</v>
      </c>
      <c r="B40" s="11">
        <f t="shared" ref="B40:G40" si="1">B39*0.6</f>
        <v>649.79999999999995</v>
      </c>
      <c r="C40" s="11">
        <f t="shared" si="1"/>
        <v>759.6</v>
      </c>
      <c r="D40" s="11">
        <f t="shared" si="1"/>
        <v>324.89999999999998</v>
      </c>
      <c r="E40" s="11">
        <f t="shared" si="1"/>
        <v>379.8</v>
      </c>
      <c r="F40" s="11">
        <f t="shared" si="1"/>
        <v>162.44999999999999</v>
      </c>
      <c r="G40" s="7">
        <f t="shared" si="1"/>
        <v>189.9</v>
      </c>
    </row>
    <row r="41" spans="1:7">
      <c r="A41" s="6" t="s">
        <v>27</v>
      </c>
      <c r="B41" s="11">
        <f t="shared" ref="B41:G41" si="2">B39*0.42</f>
        <v>454.85999999999996</v>
      </c>
      <c r="C41" s="11">
        <f t="shared" si="2"/>
        <v>531.72</v>
      </c>
      <c r="D41" s="11">
        <f t="shared" si="2"/>
        <v>227.42999999999998</v>
      </c>
      <c r="E41" s="11">
        <f t="shared" si="2"/>
        <v>265.86</v>
      </c>
      <c r="F41" s="11">
        <f t="shared" si="2"/>
        <v>113.71499999999999</v>
      </c>
      <c r="G41" s="7">
        <f t="shared" si="2"/>
        <v>132.93</v>
      </c>
    </row>
    <row r="42" spans="1:7">
      <c r="A42" s="6" t="s">
        <v>3</v>
      </c>
      <c r="B42" s="11">
        <f>B16</f>
        <v>5.99</v>
      </c>
      <c r="C42" s="11">
        <f>B16</f>
        <v>5.99</v>
      </c>
      <c r="D42" s="11">
        <f>B17</f>
        <v>6.49</v>
      </c>
      <c r="E42" s="11">
        <f>B17</f>
        <v>6.49</v>
      </c>
      <c r="F42" s="11">
        <f>B18</f>
        <v>6.99</v>
      </c>
      <c r="G42" s="7">
        <f>B18</f>
        <v>6.99</v>
      </c>
    </row>
    <row r="43" spans="1:7">
      <c r="A43" s="6" t="s">
        <v>22</v>
      </c>
      <c r="B43" s="12">
        <f>B41*B42</f>
        <v>2724.6113999999998</v>
      </c>
      <c r="C43" s="12">
        <f t="shared" ref="C43:G43" si="3">C41*C42</f>
        <v>3185.0028000000002</v>
      </c>
      <c r="D43" s="12">
        <f t="shared" si="3"/>
        <v>1476.0206999999998</v>
      </c>
      <c r="E43" s="12">
        <f t="shared" si="3"/>
        <v>1725.4314000000002</v>
      </c>
      <c r="F43" s="12">
        <f t="shared" si="3"/>
        <v>794.86784999999998</v>
      </c>
      <c r="G43" s="13">
        <f t="shared" si="3"/>
        <v>929.18070000000012</v>
      </c>
    </row>
    <row r="44" spans="1:7">
      <c r="A44" s="6"/>
      <c r="B44" s="11"/>
      <c r="C44" s="11"/>
      <c r="D44" s="11"/>
      <c r="E44" s="11"/>
      <c r="F44" s="11"/>
      <c r="G44" s="7"/>
    </row>
    <row r="45" spans="1:7">
      <c r="A45" s="6" t="s">
        <v>23</v>
      </c>
      <c r="B45" s="19">
        <f>$B$5*B38</f>
        <v>1350</v>
      </c>
      <c r="C45" s="19">
        <f>$B$5*C38</f>
        <v>1350</v>
      </c>
      <c r="D45" s="19">
        <f>$B$5*D38</f>
        <v>675</v>
      </c>
      <c r="E45" s="19">
        <f>$B$5*E38</f>
        <v>675</v>
      </c>
      <c r="F45" s="19">
        <f>$B$5*F38</f>
        <v>337.5</v>
      </c>
      <c r="G45" s="18">
        <f>$B$5*G38</f>
        <v>337.5</v>
      </c>
    </row>
    <row r="46" spans="1:7">
      <c r="A46" s="6" t="s">
        <v>24</v>
      </c>
      <c r="B46" s="11">
        <f>B6/B2</f>
        <v>75</v>
      </c>
      <c r="C46" s="11">
        <f>B6/B2</f>
        <v>75</v>
      </c>
      <c r="D46" s="11">
        <f>B46/2</f>
        <v>37.5</v>
      </c>
      <c r="E46" s="11">
        <f>B46/2</f>
        <v>37.5</v>
      </c>
      <c r="F46" s="11">
        <f>B46/4</f>
        <v>18.75</v>
      </c>
      <c r="G46" s="7">
        <f>B46/4</f>
        <v>18.75</v>
      </c>
    </row>
    <row r="47" spans="1:7">
      <c r="A47" s="6" t="s">
        <v>33</v>
      </c>
      <c r="B47" s="11">
        <f>B7/B2</f>
        <v>31.25</v>
      </c>
      <c r="C47" s="11">
        <f>B47</f>
        <v>31.25</v>
      </c>
      <c r="D47" s="11">
        <f>B47/2</f>
        <v>15.625</v>
      </c>
      <c r="E47" s="11">
        <f>B47/2</f>
        <v>15.625</v>
      </c>
      <c r="F47" s="11">
        <f>B47/4</f>
        <v>7.8125</v>
      </c>
      <c r="G47" s="7">
        <f>B47/4</f>
        <v>7.8125</v>
      </c>
    </row>
    <row r="48" spans="1:7">
      <c r="A48" s="6" t="s">
        <v>55</v>
      </c>
      <c r="B48" s="11">
        <f>B8/B2</f>
        <v>75</v>
      </c>
      <c r="C48" s="11">
        <f>B8/B2</f>
        <v>75</v>
      </c>
      <c r="D48" s="11">
        <f>B48/2</f>
        <v>37.5</v>
      </c>
      <c r="E48" s="11">
        <f>C48/2</f>
        <v>37.5</v>
      </c>
      <c r="F48" s="11">
        <f>B48/4</f>
        <v>18.75</v>
      </c>
      <c r="G48" s="7">
        <f>C48/4</f>
        <v>18.75</v>
      </c>
    </row>
    <row r="49" spans="1:12">
      <c r="A49" s="6" t="s">
        <v>25</v>
      </c>
      <c r="B49" s="14">
        <f>B40*B11</f>
        <v>454.85999999999996</v>
      </c>
      <c r="C49" s="14">
        <f>C40*B11</f>
        <v>531.72</v>
      </c>
      <c r="D49" s="14">
        <f>D40*B12</f>
        <v>266.41799999999995</v>
      </c>
      <c r="E49" s="14">
        <f>E40*B12</f>
        <v>311.43599999999998</v>
      </c>
      <c r="F49" s="14">
        <f>F40*B12</f>
        <v>133.20899999999997</v>
      </c>
      <c r="G49" s="15">
        <f>G40*B12</f>
        <v>155.71799999999999</v>
      </c>
    </row>
    <row r="50" spans="1:12">
      <c r="A50" s="6" t="s">
        <v>4</v>
      </c>
      <c r="B50" s="14">
        <f>B10</f>
        <v>75</v>
      </c>
      <c r="C50" s="14">
        <f>B10</f>
        <v>75</v>
      </c>
      <c r="D50" s="14">
        <v>48</v>
      </c>
      <c r="E50" s="14">
        <v>48</v>
      </c>
      <c r="F50" s="14">
        <v>48</v>
      </c>
      <c r="G50" s="15">
        <v>48</v>
      </c>
      <c r="J50" s="4"/>
      <c r="K50" s="4"/>
      <c r="L50" s="4"/>
    </row>
    <row r="51" spans="1:12">
      <c r="A51" s="6" t="s">
        <v>36</v>
      </c>
      <c r="B51" s="14">
        <f>B40*$B$13</f>
        <v>19.493999999999996</v>
      </c>
      <c r="C51" s="14">
        <f>C40*$B$13</f>
        <v>22.788</v>
      </c>
      <c r="D51" s="14">
        <f>D40*$B$13</f>
        <v>9.7469999999999981</v>
      </c>
      <c r="E51" s="14">
        <f>E40*$B$13</f>
        <v>11.394</v>
      </c>
      <c r="F51" s="14">
        <f>F40*$B$13</f>
        <v>4.8734999999999991</v>
      </c>
      <c r="G51" s="15">
        <f>G40*$B$13</f>
        <v>5.6970000000000001</v>
      </c>
      <c r="J51" s="4"/>
      <c r="K51" s="4"/>
      <c r="L51" s="4"/>
    </row>
    <row r="52" spans="1:12">
      <c r="A52" s="6" t="s">
        <v>54</v>
      </c>
      <c r="B52" s="14">
        <f>B14</f>
        <v>267</v>
      </c>
      <c r="C52" s="14">
        <f>B14</f>
        <v>267</v>
      </c>
      <c r="D52" s="14">
        <f>B14/2</f>
        <v>133.5</v>
      </c>
      <c r="E52" s="14">
        <f>B14/2</f>
        <v>133.5</v>
      </c>
      <c r="F52" s="14">
        <f>B14/4</f>
        <v>66.75</v>
      </c>
      <c r="G52" s="15">
        <f>B14/4</f>
        <v>66.75</v>
      </c>
      <c r="J52" s="4"/>
      <c r="K52" s="4"/>
      <c r="L52" s="4"/>
    </row>
    <row r="53" spans="1:12">
      <c r="A53" s="6" t="s">
        <v>34</v>
      </c>
      <c r="B53" s="14">
        <f>SUM(B45:B52)</f>
        <v>2347.6039999999998</v>
      </c>
      <c r="C53" s="14">
        <f>SUM(C45:C52)</f>
        <v>2427.7580000000003</v>
      </c>
      <c r="D53" s="14">
        <f>SUM(D45:D52)</f>
        <v>1223.29</v>
      </c>
      <c r="E53" s="14">
        <f>SUM(E45:E52)</f>
        <v>1269.9549999999999</v>
      </c>
      <c r="F53" s="14">
        <f>SUM(F45:F52)</f>
        <v>635.64499999999998</v>
      </c>
      <c r="G53" s="15">
        <f>SUM(G45:G52)</f>
        <v>658.97749999999996</v>
      </c>
      <c r="J53" s="4"/>
      <c r="K53" s="4"/>
      <c r="L53" s="4"/>
    </row>
    <row r="54" spans="1:12">
      <c r="A54" s="6"/>
      <c r="B54" s="14"/>
      <c r="C54" s="14"/>
      <c r="D54" s="14"/>
      <c r="E54" s="14"/>
      <c r="F54" s="14"/>
      <c r="G54" s="15"/>
      <c r="J54" s="4"/>
      <c r="K54" s="4"/>
      <c r="L54" s="4"/>
    </row>
    <row r="55" spans="1:12">
      <c r="A55" s="6" t="s">
        <v>30</v>
      </c>
      <c r="B55" s="14">
        <f>B43-B53</f>
        <v>377.00739999999996</v>
      </c>
      <c r="C55" s="14">
        <f>C43-C53</f>
        <v>757.24479999999994</v>
      </c>
      <c r="D55" s="14">
        <f>2*(D43-D53)</f>
        <v>505.46139999999968</v>
      </c>
      <c r="E55" s="14">
        <f>2*(E43-E53)</f>
        <v>910.95280000000048</v>
      </c>
      <c r="F55" s="14">
        <f>4*(F43-F53)</f>
        <v>636.89139999999998</v>
      </c>
      <c r="G55" s="15">
        <f>4*(G43-G53)</f>
        <v>1080.8128000000006</v>
      </c>
      <c r="J55" s="4"/>
      <c r="K55" s="4"/>
      <c r="L55" s="4"/>
    </row>
    <row r="56" spans="1:12">
      <c r="A56" s="6" t="s">
        <v>31</v>
      </c>
      <c r="B56" s="19">
        <f>$B$2*B55</f>
        <v>3016.0591999999997</v>
      </c>
      <c r="C56" s="19">
        <f t="shared" ref="C56:G56" si="4">$B$2*C55</f>
        <v>6057.9583999999995</v>
      </c>
      <c r="D56" s="19">
        <f t="shared" si="4"/>
        <v>4043.6911999999975</v>
      </c>
      <c r="E56" s="19">
        <f t="shared" si="4"/>
        <v>7287.6224000000038</v>
      </c>
      <c r="F56" s="19">
        <f t="shared" si="4"/>
        <v>5095.1311999999998</v>
      </c>
      <c r="G56" s="18">
        <f t="shared" si="4"/>
        <v>8646.5024000000049</v>
      </c>
      <c r="J56" s="4"/>
      <c r="K56" s="4"/>
      <c r="L56" s="4"/>
    </row>
    <row r="57" spans="1:12">
      <c r="A57" s="6"/>
      <c r="B57" s="11"/>
      <c r="C57" s="11"/>
      <c r="D57" s="11"/>
      <c r="E57" s="11"/>
      <c r="F57" s="11"/>
      <c r="G57" s="7"/>
      <c r="J57" s="4"/>
      <c r="K57" s="4"/>
      <c r="L57" s="4"/>
    </row>
    <row r="58" spans="1:12">
      <c r="A58" s="6" t="s">
        <v>61</v>
      </c>
      <c r="B58" s="11">
        <f>(B22*B28)+(B29*B2)+B30</f>
        <v>115.5</v>
      </c>
      <c r="C58" s="11">
        <f>(B22*B28)+(B29*B2)+B30</f>
        <v>115.5</v>
      </c>
      <c r="D58" s="11">
        <f>(B22*B28)+2*(B2*B29)+B30</f>
        <v>123.5</v>
      </c>
      <c r="E58" s="11">
        <f>(B22*B28)+2*(B2*B29)+B30</f>
        <v>123.5</v>
      </c>
      <c r="F58" s="11">
        <f>(B22*B28)+4*(B2*B29)+B30</f>
        <v>139.5</v>
      </c>
      <c r="G58" s="7">
        <f>(B22*B28)+4*(B2*B29)+B30</f>
        <v>139.5</v>
      </c>
      <c r="J58" s="4"/>
      <c r="K58" s="4"/>
      <c r="L58" s="4"/>
    </row>
    <row r="59" spans="1:12" ht="15.75" thickBot="1">
      <c r="A59" s="9" t="s">
        <v>62</v>
      </c>
      <c r="B59" s="16">
        <f>B56/B58</f>
        <v>26.113066666666665</v>
      </c>
      <c r="C59" s="16">
        <f t="shared" ref="C59:G59" si="5">C56/C58</f>
        <v>52.44985627705627</v>
      </c>
      <c r="D59" s="16">
        <f t="shared" si="5"/>
        <v>32.742438866396739</v>
      </c>
      <c r="E59" s="16">
        <f t="shared" si="5"/>
        <v>59.00908825910934</v>
      </c>
      <c r="F59" s="16">
        <f t="shared" si="5"/>
        <v>36.524237992831537</v>
      </c>
      <c r="G59" s="17">
        <f t="shared" si="5"/>
        <v>61.982096057347704</v>
      </c>
      <c r="J59" s="4"/>
      <c r="K59" s="4"/>
      <c r="L59" s="4"/>
    </row>
    <row r="60" spans="1:12">
      <c r="J60" s="4"/>
      <c r="K60" s="4"/>
      <c r="L60" s="4"/>
    </row>
    <row r="61" spans="1:12">
      <c r="J61" s="4"/>
      <c r="K61" s="4"/>
      <c r="L61" s="4"/>
    </row>
    <row r="62" spans="1:12">
      <c r="J62" s="4"/>
      <c r="K62" s="4"/>
      <c r="L62" s="4"/>
    </row>
    <row r="63" spans="1:12">
      <c r="J63" s="4"/>
      <c r="K63" s="4"/>
      <c r="L63" s="4"/>
    </row>
    <row r="64" spans="1:12">
      <c r="J64" s="4"/>
      <c r="K64" s="4"/>
      <c r="L64" s="4"/>
    </row>
    <row r="65" spans="2:12">
      <c r="J65" s="4"/>
      <c r="K65" s="4"/>
      <c r="L65" s="4"/>
    </row>
    <row r="66" spans="2:12">
      <c r="J66" s="4"/>
      <c r="K66" s="4"/>
      <c r="L66" s="4"/>
    </row>
    <row r="67" spans="2:12">
      <c r="J67" s="4"/>
      <c r="K67" s="4"/>
      <c r="L67" s="4"/>
    </row>
    <row r="68" spans="2:12">
      <c r="B68" s="1"/>
      <c r="C68" s="1"/>
      <c r="D68" s="1"/>
      <c r="E68" s="1"/>
      <c r="F68" s="1"/>
      <c r="J68" s="4"/>
      <c r="K68" s="4"/>
      <c r="L68" s="4"/>
    </row>
    <row r="69" spans="2:12">
      <c r="J69" s="4"/>
      <c r="K69" s="4"/>
      <c r="L69" s="4"/>
    </row>
    <row r="70" spans="2:12">
      <c r="B70" s="4"/>
      <c r="J70" s="4"/>
      <c r="K70" s="4"/>
      <c r="L70" s="4"/>
    </row>
    <row r="71" spans="2:12">
      <c r="J71" s="4"/>
      <c r="K71" s="4"/>
      <c r="L71" s="4"/>
    </row>
    <row r="72" spans="2:12">
      <c r="J72" s="4"/>
      <c r="K72" s="4"/>
      <c r="L72" s="4"/>
    </row>
  </sheetData>
  <mergeCells count="6">
    <mergeCell ref="I2:K2"/>
    <mergeCell ref="A1:B1"/>
    <mergeCell ref="A35:G35"/>
    <mergeCell ref="B36:C36"/>
    <mergeCell ref="D36:E36"/>
    <mergeCell ref="F36:G36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A24" sqref="A24"/>
    </sheetView>
  </sheetViews>
  <sheetFormatPr defaultRowHeight="15"/>
  <cols>
    <col min="1" max="1" width="87.7109375" bestFit="1" customWidth="1"/>
    <col min="2" max="2" width="11.5703125" bestFit="1" customWidth="1"/>
    <col min="3" max="3" width="38.7109375" bestFit="1" customWidth="1"/>
    <col min="4" max="4" width="28.42578125" bestFit="1" customWidth="1"/>
  </cols>
  <sheetData>
    <row r="1" spans="1:5">
      <c r="A1" s="24" t="s">
        <v>41</v>
      </c>
      <c r="B1" s="24"/>
      <c r="C1" s="24"/>
      <c r="D1" s="24"/>
      <c r="E1" s="24"/>
    </row>
    <row r="2" spans="1:5">
      <c r="A2" s="1" t="s">
        <v>42</v>
      </c>
      <c r="B2" s="1" t="s">
        <v>43</v>
      </c>
      <c r="C2" s="2" t="s">
        <v>44</v>
      </c>
      <c r="D2" s="2" t="s">
        <v>45</v>
      </c>
    </row>
    <row r="3" spans="1:5">
      <c r="A3" t="s">
        <v>46</v>
      </c>
      <c r="B3">
        <v>1000</v>
      </c>
      <c r="C3" s="3">
        <v>0.57999999999999996</v>
      </c>
      <c r="D3" s="3">
        <v>0.44</v>
      </c>
    </row>
    <row r="4" spans="1:5">
      <c r="A4" s="20" t="s">
        <v>47</v>
      </c>
      <c r="B4">
        <v>1000</v>
      </c>
      <c r="C4" s="3">
        <v>0.6</v>
      </c>
      <c r="D4" s="3">
        <v>0.375</v>
      </c>
    </row>
    <row r="5" spans="1:5">
      <c r="A5" t="s">
        <v>48</v>
      </c>
      <c r="B5">
        <v>1000</v>
      </c>
      <c r="C5" s="3">
        <v>0.63</v>
      </c>
      <c r="D5" s="3">
        <v>0.41</v>
      </c>
    </row>
    <row r="6" spans="1:5">
      <c r="A6" t="s">
        <v>49</v>
      </c>
      <c r="B6">
        <v>1000</v>
      </c>
      <c r="C6" s="3">
        <v>0.6</v>
      </c>
      <c r="D6" s="3">
        <v>0.43</v>
      </c>
    </row>
    <row r="7" spans="1:5">
      <c r="A7" t="s">
        <v>50</v>
      </c>
      <c r="B7">
        <v>1000</v>
      </c>
      <c r="C7" s="3">
        <v>0.61</v>
      </c>
      <c r="D7" s="3">
        <v>0.43</v>
      </c>
    </row>
    <row r="9" spans="1:5">
      <c r="B9" t="s">
        <v>51</v>
      </c>
      <c r="C9" s="3">
        <v>0.60399999999999998</v>
      </c>
      <c r="D9" s="3">
        <v>0.41699999999999998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Customer Pricing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Josiah</dc:creator>
  <cp:lastModifiedBy>Windows User</cp:lastModifiedBy>
  <dcterms:created xsi:type="dcterms:W3CDTF">2016-08-31T17:18:25Z</dcterms:created>
  <dcterms:modified xsi:type="dcterms:W3CDTF">2019-03-26T16:08:17Z</dcterms:modified>
</cp:coreProperties>
</file>